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ОТЧЕТНОСТЬ ОБЩАЯ\БДР\"/>
    </mc:Choice>
  </mc:AlternateContent>
  <xr:revisionPtr revIDLastSave="0" documentId="13_ncr:1_{36209962-F296-4ED0-9726-C7D8FCB2E4C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Отчет по смете 22 " sheetId="1" r:id="rId1"/>
    <sheet name=" Смета на 22 г" sheetId="2" r:id="rId2"/>
    <sheet name="смета на 2023 г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24" i="4"/>
  <c r="G23" i="4"/>
  <c r="G37" i="4" l="1"/>
  <c r="G28" i="4"/>
  <c r="G14" i="4"/>
  <c r="G15" i="4" l="1"/>
  <c r="G36" i="4"/>
  <c r="G35" i="4"/>
  <c r="G34" i="4"/>
  <c r="G33" i="4"/>
  <c r="G32" i="4"/>
  <c r="G17" i="4"/>
  <c r="G35" i="2"/>
  <c r="G34" i="2"/>
  <c r="G33" i="2"/>
  <c r="G32" i="2"/>
  <c r="G31" i="2"/>
  <c r="G30" i="2"/>
  <c r="G28" i="2"/>
  <c r="G23" i="2"/>
  <c r="G17" i="2"/>
  <c r="G23" i="1"/>
  <c r="G35" i="1"/>
  <c r="G17" i="1"/>
  <c r="G30" i="1"/>
  <c r="G33" i="1"/>
  <c r="G28" i="1"/>
  <c r="G27" i="1"/>
  <c r="G31" i="1"/>
  <c r="G34" i="1"/>
  <c r="G32" i="1"/>
  <c r="G21" i="4" l="1"/>
  <c r="G38" i="4" s="1"/>
  <c r="G39" i="4" s="1"/>
  <c r="G21" i="2"/>
  <c r="G36" i="2" s="1"/>
  <c r="G37" i="2" s="1"/>
  <c r="G21" i="1"/>
  <c r="G36" i="1" s="1"/>
  <c r="G37" i="1" s="1"/>
</calcChain>
</file>

<file path=xl/sharedStrings.xml><?xml version="1.0" encoding="utf-8"?>
<sst xmlns="http://schemas.openxmlformats.org/spreadsheetml/2006/main" count="140" uniqueCount="56">
  <si>
    <t>Остаток средств на начало отчетного года</t>
  </si>
  <si>
    <t>Поступления в виде пожертвований от БФ</t>
  </si>
  <si>
    <t>Поступления в виде пожертвований от ФЛ</t>
  </si>
  <si>
    <t>Поступления в виде пожертвований от ЮЛ</t>
  </si>
  <si>
    <t>Добровольные имущественные взносы и пожертвования</t>
  </si>
  <si>
    <t>Всего поступило средств</t>
  </si>
  <si>
    <t>Использовано средств</t>
  </si>
  <si>
    <t>в том числе:</t>
  </si>
  <si>
    <t>расходы на учебную литературу</t>
  </si>
  <si>
    <t>в том числе;</t>
  </si>
  <si>
    <t>заработная плата педагогов</t>
  </si>
  <si>
    <t>заработная плата сотрудников</t>
  </si>
  <si>
    <t>Целевые взносы из Бюджета Субъектов РФ</t>
  </si>
  <si>
    <t>страховые взносы на ФОТ сотрудников</t>
  </si>
  <si>
    <t>расходы на питание школьников</t>
  </si>
  <si>
    <t>расходы на оргтехнику</t>
  </si>
  <si>
    <t>расходы на учебный процесс</t>
  </si>
  <si>
    <t>расходы на малоценное оборудование и запасы</t>
  </si>
  <si>
    <t>расходы на космечиский ремонт здания и оборудование</t>
  </si>
  <si>
    <t>расходы по обслуживанию пожарной безопасности</t>
  </si>
  <si>
    <t>расходы на ремонт и обслуживание оборудования</t>
  </si>
  <si>
    <t>Всего использовано средств</t>
  </si>
  <si>
    <t>Отчет об исполнении сметы за 2022 год</t>
  </si>
  <si>
    <t>Наименование показателя</t>
  </si>
  <si>
    <t>Поступило средст, в том числе:</t>
  </si>
  <si>
    <t>Расходы по основной деятельности на целевые мероприятия</t>
  </si>
  <si>
    <t>Иные расходы по основной текущей деятельности</t>
  </si>
  <si>
    <t>расходы на инвентарь и ремонт инветаря</t>
  </si>
  <si>
    <t>расходы на санитарно-эпидемиологическую обработку</t>
  </si>
  <si>
    <t>хозяйственные расходы и канцтовары</t>
  </si>
  <si>
    <t xml:space="preserve">Утверждено </t>
  </si>
  <si>
    <t>Решением Попечительского Совета</t>
  </si>
  <si>
    <t>ЧОУ "Православная гимназия Серафима Саровского"</t>
  </si>
  <si>
    <t>январь-декабрь 2022 г., тыс.руб</t>
  </si>
  <si>
    <t>Председатель Попечительского Совета</t>
  </si>
  <si>
    <t>Настоятель Местной православной религиозной организации</t>
  </si>
  <si>
    <t>"Приход в честь Сретения Господня г. Бердска Новосибирской области"</t>
  </si>
  <si>
    <t>Новосибирской Епархии Русской Православной Церкви</t>
  </si>
  <si>
    <t>Директор ЧОУ "Православная гимназия</t>
  </si>
  <si>
    <t xml:space="preserve">Серафима Саровского" </t>
  </si>
  <si>
    <t>______________Пшикова Н.И.</t>
  </si>
  <si>
    <t xml:space="preserve">Ширямов Михаил </t>
  </si>
  <si>
    <t>_____________________</t>
  </si>
  <si>
    <t>(протокол №6 от 28.04.2023 г.)</t>
  </si>
  <si>
    <t>(протокол №5 от 29.04.2022 г.)</t>
  </si>
  <si>
    <t>СМЕТА доходов и расходов на 2022 год</t>
  </si>
  <si>
    <t>Остаток средств на конец отчетного года/2022 г.</t>
  </si>
  <si>
    <t>январь-декабрь 2023 г., тыс.руб</t>
  </si>
  <si>
    <t>(протокол №5 от 29.04.2023 г.)</t>
  </si>
  <si>
    <t>СМЕТА доходов и расходов на 2023 год</t>
  </si>
  <si>
    <t>Остаток средств на начало отчетного года/ 2022г.</t>
  </si>
  <si>
    <t>Остаток средств на начало отчетного года/ 2023г.</t>
  </si>
  <si>
    <t>Всего  средств</t>
  </si>
  <si>
    <t>расходы по сопровождению программы СБИС</t>
  </si>
  <si>
    <t>расходы на медосмотр и медикаменты</t>
  </si>
  <si>
    <t>Остаток средств на конец отчетного года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</si>
</sst>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1" fillId="0" borderId="12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164" fontId="4" fillId="0" borderId="10" xfId="0" applyNumberFormat="1" applyFont="1" applyBorder="1"/>
    <xf numFmtId="1" fontId="4" fillId="0" borderId="10" xfId="0" applyNumberFormat="1" applyFont="1" applyBorder="1"/>
    <xf numFmtId="164" fontId="4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opLeftCell="A10" workbookViewId="0">
      <selection activeCell="F28" sqref="F28"/>
    </sheetView>
  </sheetViews>
  <sheetFormatPr defaultRowHeight="14.4" x14ac:dyDescent="0.3"/>
  <cols>
    <col min="6" max="6" width="10.77734375" customWidth="1"/>
    <col min="7" max="7" width="15.21875" customWidth="1"/>
  </cols>
  <sheetData>
    <row r="1" spans="1:7" ht="15.6" x14ac:dyDescent="0.3">
      <c r="A1" s="17" t="s">
        <v>30</v>
      </c>
    </row>
    <row r="2" spans="1:7" ht="15.6" x14ac:dyDescent="0.3">
      <c r="A2" s="17" t="s">
        <v>31</v>
      </c>
    </row>
    <row r="3" spans="1:7" ht="15.6" x14ac:dyDescent="0.3">
      <c r="A3" s="17" t="s">
        <v>32</v>
      </c>
    </row>
    <row r="4" spans="1:7" ht="15.6" x14ac:dyDescent="0.3">
      <c r="A4" s="17" t="s">
        <v>43</v>
      </c>
    </row>
    <row r="6" spans="1:7" ht="21" x14ac:dyDescent="0.4">
      <c r="B6" s="20" t="s">
        <v>22</v>
      </c>
      <c r="D6" s="1"/>
    </row>
    <row r="7" spans="1:7" ht="39.6" customHeight="1" x14ac:dyDescent="0.3">
      <c r="A7" s="16" t="s">
        <v>23</v>
      </c>
      <c r="B7" s="2"/>
      <c r="C7" s="2"/>
      <c r="D7" s="2"/>
      <c r="E7" s="2"/>
      <c r="F7" s="3"/>
      <c r="G7" s="4" t="s">
        <v>33</v>
      </c>
    </row>
    <row r="8" spans="1:7" x14ac:dyDescent="0.3">
      <c r="A8" s="5" t="s">
        <v>0</v>
      </c>
      <c r="B8" s="6"/>
      <c r="C8" s="6"/>
      <c r="D8" s="6"/>
      <c r="E8" s="6"/>
      <c r="F8" s="7"/>
      <c r="G8" s="8">
        <v>3324</v>
      </c>
    </row>
    <row r="9" spans="1:7" x14ac:dyDescent="0.3">
      <c r="A9" s="9"/>
      <c r="B9" s="10" t="s">
        <v>24</v>
      </c>
      <c r="C9" s="10"/>
      <c r="D9" s="10"/>
      <c r="E9" s="10"/>
      <c r="F9" s="11"/>
      <c r="G9" s="8"/>
    </row>
    <row r="10" spans="1:7" x14ac:dyDescent="0.3">
      <c r="A10" s="9" t="s">
        <v>12</v>
      </c>
      <c r="B10" s="10"/>
      <c r="C10" s="10"/>
      <c r="D10" s="10"/>
      <c r="E10" s="10"/>
      <c r="F10" s="11"/>
      <c r="G10" s="8">
        <v>6192</v>
      </c>
    </row>
    <row r="11" spans="1:7" x14ac:dyDescent="0.3">
      <c r="A11" s="9" t="s">
        <v>1</v>
      </c>
      <c r="B11" s="10"/>
      <c r="C11" s="10"/>
      <c r="D11" s="10"/>
      <c r="E11" s="10"/>
      <c r="F11" s="11"/>
      <c r="G11" s="8">
        <v>2726</v>
      </c>
    </row>
    <row r="12" spans="1:7" x14ac:dyDescent="0.3">
      <c r="A12" s="9" t="s">
        <v>2</v>
      </c>
      <c r="B12" s="10"/>
      <c r="C12" s="10"/>
      <c r="D12" s="10"/>
      <c r="E12" s="10"/>
      <c r="F12" s="11"/>
      <c r="G12" s="8">
        <v>4481</v>
      </c>
    </row>
    <row r="13" spans="1:7" x14ac:dyDescent="0.3">
      <c r="A13" s="9" t="s">
        <v>3</v>
      </c>
      <c r="B13" s="10"/>
      <c r="C13" s="10"/>
      <c r="D13" s="10"/>
      <c r="E13" s="10"/>
      <c r="F13" s="11"/>
      <c r="G13" s="8">
        <v>1797</v>
      </c>
    </row>
    <row r="14" spans="1:7" x14ac:dyDescent="0.3">
      <c r="A14" s="9" t="s">
        <v>4</v>
      </c>
      <c r="B14" s="10"/>
      <c r="C14" s="10"/>
      <c r="D14" s="10"/>
      <c r="E14" s="10"/>
      <c r="F14" s="11"/>
      <c r="G14" s="8">
        <v>0</v>
      </c>
    </row>
    <row r="15" spans="1:7" x14ac:dyDescent="0.3">
      <c r="A15" s="9" t="s">
        <v>5</v>
      </c>
      <c r="B15" s="10"/>
      <c r="C15" s="10"/>
      <c r="D15" s="10"/>
      <c r="E15" s="10"/>
      <c r="F15" s="11"/>
      <c r="G15" s="8">
        <v>15196</v>
      </c>
    </row>
    <row r="16" spans="1:7" x14ac:dyDescent="0.3">
      <c r="A16" s="9"/>
      <c r="B16" s="10" t="s">
        <v>6</v>
      </c>
      <c r="C16" s="10"/>
      <c r="D16" s="10"/>
      <c r="E16" s="10"/>
      <c r="F16" s="11"/>
      <c r="G16" s="8"/>
    </row>
    <row r="17" spans="1:7" x14ac:dyDescent="0.3">
      <c r="A17" s="9" t="s">
        <v>25</v>
      </c>
      <c r="B17" s="10"/>
      <c r="C17" s="10"/>
      <c r="D17" s="10"/>
      <c r="E17" s="10"/>
      <c r="F17" s="11"/>
      <c r="G17" s="8">
        <f>SUM(G19:G20)</f>
        <v>6192</v>
      </c>
    </row>
    <row r="18" spans="1:7" x14ac:dyDescent="0.3">
      <c r="A18" s="9" t="s">
        <v>7</v>
      </c>
      <c r="B18" s="10"/>
      <c r="C18" s="10"/>
      <c r="D18" s="10"/>
      <c r="E18" s="10"/>
      <c r="F18" s="11"/>
      <c r="G18" s="8"/>
    </row>
    <row r="19" spans="1:7" x14ac:dyDescent="0.3">
      <c r="A19" s="9" t="s">
        <v>10</v>
      </c>
      <c r="B19" s="10"/>
      <c r="C19" s="10"/>
      <c r="D19" s="10"/>
      <c r="E19" s="10"/>
      <c r="F19" s="11"/>
      <c r="G19" s="8">
        <v>5965</v>
      </c>
    </row>
    <row r="20" spans="1:7" x14ac:dyDescent="0.3">
      <c r="A20" s="9" t="s">
        <v>8</v>
      </c>
      <c r="B20" s="10"/>
      <c r="C20" s="10"/>
      <c r="D20" s="10"/>
      <c r="E20" s="10"/>
      <c r="F20" s="11"/>
      <c r="G20" s="8">
        <v>227</v>
      </c>
    </row>
    <row r="21" spans="1:7" x14ac:dyDescent="0.3">
      <c r="A21" s="9" t="s">
        <v>26</v>
      </c>
      <c r="B21" s="10"/>
      <c r="C21" s="10"/>
      <c r="D21" s="10"/>
      <c r="E21" s="10"/>
      <c r="F21" s="11"/>
      <c r="G21" s="8">
        <f>SUM(G23:G35)</f>
        <v>8179</v>
      </c>
    </row>
    <row r="22" spans="1:7" x14ac:dyDescent="0.3">
      <c r="A22" s="9" t="s">
        <v>9</v>
      </c>
      <c r="B22" s="10"/>
      <c r="C22" s="10"/>
      <c r="D22" s="10"/>
      <c r="E22" s="10"/>
      <c r="F22" s="11"/>
      <c r="G22" s="8"/>
    </row>
    <row r="23" spans="1:7" x14ac:dyDescent="0.3">
      <c r="A23" s="9" t="s">
        <v>11</v>
      </c>
      <c r="B23" s="10"/>
      <c r="C23" s="10"/>
      <c r="D23" s="10"/>
      <c r="E23" s="10"/>
      <c r="F23" s="11"/>
      <c r="G23" s="8">
        <f>3548-G24</f>
        <v>2963</v>
      </c>
    </row>
    <row r="24" spans="1:7" x14ac:dyDescent="0.3">
      <c r="A24" s="9" t="s">
        <v>10</v>
      </c>
      <c r="B24" s="10"/>
      <c r="C24" s="10"/>
      <c r="D24" s="10"/>
      <c r="E24" s="10"/>
      <c r="F24" s="11"/>
      <c r="G24" s="8">
        <v>585</v>
      </c>
    </row>
    <row r="25" spans="1:7" x14ac:dyDescent="0.3">
      <c r="A25" s="9" t="s">
        <v>13</v>
      </c>
      <c r="B25" s="10"/>
      <c r="C25" s="10"/>
      <c r="D25" s="10"/>
      <c r="E25" s="10"/>
      <c r="F25" s="11"/>
      <c r="G25" s="8">
        <v>709</v>
      </c>
    </row>
    <row r="26" spans="1:7" x14ac:dyDescent="0.3">
      <c r="A26" s="9" t="s">
        <v>14</v>
      </c>
      <c r="B26" s="10"/>
      <c r="C26" s="10"/>
      <c r="D26" s="10"/>
      <c r="E26" s="10"/>
      <c r="F26" s="11"/>
      <c r="G26" s="8">
        <v>1570</v>
      </c>
    </row>
    <row r="27" spans="1:7" x14ac:dyDescent="0.3">
      <c r="A27" s="9" t="s">
        <v>15</v>
      </c>
      <c r="B27" s="10"/>
      <c r="C27" s="10"/>
      <c r="D27" s="10"/>
      <c r="E27" s="10"/>
      <c r="F27" s="11"/>
      <c r="G27" s="8">
        <f>2+1+12+64+16+6</f>
        <v>101</v>
      </c>
    </row>
    <row r="28" spans="1:7" x14ac:dyDescent="0.3">
      <c r="A28" s="9" t="s">
        <v>16</v>
      </c>
      <c r="B28" s="10"/>
      <c r="C28" s="10"/>
      <c r="D28" s="10"/>
      <c r="E28" s="10"/>
      <c r="F28" s="11"/>
      <c r="G28" s="8">
        <f>70+1+39+8+17</f>
        <v>135</v>
      </c>
    </row>
    <row r="29" spans="1:7" x14ac:dyDescent="0.3">
      <c r="A29" s="9" t="s">
        <v>17</v>
      </c>
      <c r="B29" s="10"/>
      <c r="C29" s="10"/>
      <c r="D29" s="10"/>
      <c r="E29" s="10"/>
      <c r="F29" s="11"/>
      <c r="G29" s="8">
        <v>797</v>
      </c>
    </row>
    <row r="30" spans="1:7" x14ac:dyDescent="0.3">
      <c r="A30" s="9" t="s">
        <v>27</v>
      </c>
      <c r="B30" s="10"/>
      <c r="C30" s="10"/>
      <c r="D30" s="10"/>
      <c r="E30" s="10"/>
      <c r="F30" s="11"/>
      <c r="G30" s="8">
        <f>19+2+1+7+68</f>
        <v>97</v>
      </c>
    </row>
    <row r="31" spans="1:7" x14ac:dyDescent="0.3">
      <c r="A31" s="9" t="s">
        <v>18</v>
      </c>
      <c r="B31" s="10"/>
      <c r="C31" s="10"/>
      <c r="D31" s="10"/>
      <c r="E31" s="10"/>
      <c r="F31" s="11"/>
      <c r="G31" s="8">
        <f>49+163</f>
        <v>212</v>
      </c>
    </row>
    <row r="32" spans="1:7" x14ac:dyDescent="0.3">
      <c r="A32" s="9" t="s">
        <v>19</v>
      </c>
      <c r="B32" s="10"/>
      <c r="C32" s="10"/>
      <c r="D32" s="10"/>
      <c r="E32" s="10"/>
      <c r="F32" s="11"/>
      <c r="G32" s="8">
        <f>203+22+24+9</f>
        <v>258</v>
      </c>
    </row>
    <row r="33" spans="1:7" x14ac:dyDescent="0.3">
      <c r="A33" s="9" t="s">
        <v>20</v>
      </c>
      <c r="B33" s="10"/>
      <c r="C33" s="10"/>
      <c r="D33" s="10"/>
      <c r="E33" s="10"/>
      <c r="F33" s="11"/>
      <c r="G33" s="8">
        <f>7+2+40+15+4+5+7+2+71+3+6+8</f>
        <v>170</v>
      </c>
    </row>
    <row r="34" spans="1:7" x14ac:dyDescent="0.3">
      <c r="A34" s="9" t="s">
        <v>28</v>
      </c>
      <c r="B34" s="10"/>
      <c r="C34" s="10"/>
      <c r="D34" s="10"/>
      <c r="E34" s="10"/>
      <c r="F34" s="11"/>
      <c r="G34" s="8">
        <f>11+15+5+1+1</f>
        <v>33</v>
      </c>
    </row>
    <row r="35" spans="1:7" x14ac:dyDescent="0.3">
      <c r="A35" s="9" t="s">
        <v>29</v>
      </c>
      <c r="B35" s="10"/>
      <c r="C35" s="10"/>
      <c r="D35" s="10"/>
      <c r="E35" s="10"/>
      <c r="F35" s="11"/>
      <c r="G35" s="8">
        <f>31+28+2+17+7+11+23+32+7+1+7+3+3+3+16+21+9+10+12+104+7+3+6+42+69+68+35-28</f>
        <v>549</v>
      </c>
    </row>
    <row r="36" spans="1:7" x14ac:dyDescent="0.3">
      <c r="A36" s="9" t="s">
        <v>21</v>
      </c>
      <c r="B36" s="10"/>
      <c r="C36" s="10"/>
      <c r="D36" s="10"/>
      <c r="E36" s="10"/>
      <c r="F36" s="11"/>
      <c r="G36" s="8">
        <f>G17+G21</f>
        <v>14371</v>
      </c>
    </row>
    <row r="37" spans="1:7" x14ac:dyDescent="0.3">
      <c r="A37" s="12" t="s">
        <v>55</v>
      </c>
      <c r="B37" s="13"/>
      <c r="C37" s="13"/>
      <c r="D37" s="13"/>
      <c r="E37" s="13"/>
      <c r="F37" s="14"/>
      <c r="G37" s="15">
        <f>G8+G15-G36</f>
        <v>4149</v>
      </c>
    </row>
    <row r="39" spans="1:7" x14ac:dyDescent="0.3">
      <c r="A39" s="18" t="s">
        <v>34</v>
      </c>
      <c r="B39" s="19"/>
    </row>
    <row r="40" spans="1:7" x14ac:dyDescent="0.3">
      <c r="A40" s="18" t="s">
        <v>35</v>
      </c>
      <c r="B40" s="19"/>
    </row>
    <row r="41" spans="1:7" x14ac:dyDescent="0.3">
      <c r="A41" s="18" t="s">
        <v>36</v>
      </c>
      <c r="B41" s="19"/>
    </row>
    <row r="42" spans="1:7" x14ac:dyDescent="0.3">
      <c r="A42" s="18" t="s">
        <v>37</v>
      </c>
      <c r="B42" s="19"/>
    </row>
    <row r="43" spans="1:7" x14ac:dyDescent="0.3">
      <c r="A43" s="18" t="s">
        <v>41</v>
      </c>
      <c r="B43" s="19"/>
      <c r="C43" s="19" t="s">
        <v>42</v>
      </c>
    </row>
    <row r="44" spans="1:7" x14ac:dyDescent="0.3">
      <c r="A44" s="10"/>
    </row>
    <row r="45" spans="1:7" x14ac:dyDescent="0.3">
      <c r="A45" s="18" t="s">
        <v>38</v>
      </c>
    </row>
    <row r="46" spans="1:7" x14ac:dyDescent="0.3">
      <c r="A46" s="18" t="s">
        <v>39</v>
      </c>
      <c r="D46" s="19" t="s">
        <v>40</v>
      </c>
      <c r="E46" s="19"/>
      <c r="F46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D4C7-125C-4D5F-A6B1-42092C8B0A61}">
  <dimension ref="A1:H46"/>
  <sheetViews>
    <sheetView workbookViewId="0">
      <selection activeCell="A9" sqref="A9"/>
    </sheetView>
  </sheetViews>
  <sheetFormatPr defaultRowHeight="14.4" x14ac:dyDescent="0.3"/>
  <cols>
    <col min="6" max="6" width="10.77734375" customWidth="1"/>
    <col min="7" max="7" width="15.21875" customWidth="1"/>
  </cols>
  <sheetData>
    <row r="1" spans="1:8" ht="15.6" x14ac:dyDescent="0.3">
      <c r="A1" s="17" t="s">
        <v>30</v>
      </c>
    </row>
    <row r="2" spans="1:8" ht="15.6" x14ac:dyDescent="0.3">
      <c r="A2" s="17" t="s">
        <v>31</v>
      </c>
    </row>
    <row r="3" spans="1:8" ht="15.6" x14ac:dyDescent="0.3">
      <c r="A3" s="17" t="s">
        <v>32</v>
      </c>
    </row>
    <row r="4" spans="1:8" ht="15.6" x14ac:dyDescent="0.3">
      <c r="A4" s="17" t="s">
        <v>44</v>
      </c>
    </row>
    <row r="6" spans="1:8" ht="21" x14ac:dyDescent="0.4">
      <c r="B6" s="1" t="s">
        <v>45</v>
      </c>
      <c r="D6" s="1"/>
    </row>
    <row r="7" spans="1:8" ht="39.6" customHeight="1" x14ac:dyDescent="0.3">
      <c r="A7" s="16" t="s">
        <v>23</v>
      </c>
      <c r="B7" s="2"/>
      <c r="C7" s="2"/>
      <c r="D7" s="2"/>
      <c r="E7" s="2"/>
      <c r="F7" s="3"/>
      <c r="G7" s="4" t="s">
        <v>33</v>
      </c>
    </row>
    <row r="8" spans="1:8" x14ac:dyDescent="0.3">
      <c r="A8" s="5" t="s">
        <v>50</v>
      </c>
      <c r="B8" s="6"/>
      <c r="C8" s="6"/>
      <c r="D8" s="6"/>
      <c r="E8" s="6"/>
      <c r="F8" s="7"/>
      <c r="G8" s="8">
        <v>3324</v>
      </c>
    </row>
    <row r="9" spans="1:8" x14ac:dyDescent="0.3">
      <c r="A9" s="9"/>
      <c r="B9" s="10" t="s">
        <v>24</v>
      </c>
      <c r="C9" s="10"/>
      <c r="D9" s="10"/>
      <c r="E9" s="10"/>
      <c r="F9" s="11"/>
      <c r="G9" s="8"/>
    </row>
    <row r="10" spans="1:8" x14ac:dyDescent="0.3">
      <c r="A10" s="9" t="s">
        <v>12</v>
      </c>
      <c r="B10" s="10"/>
      <c r="C10" s="10"/>
      <c r="D10" s="10"/>
      <c r="E10" s="10"/>
      <c r="F10" s="11"/>
      <c r="G10" s="8">
        <v>6192</v>
      </c>
    </row>
    <row r="11" spans="1:8" x14ac:dyDescent="0.3">
      <c r="A11" s="9" t="s">
        <v>1</v>
      </c>
      <c r="B11" s="10"/>
      <c r="C11" s="10"/>
      <c r="D11" s="10"/>
      <c r="E11" s="10"/>
      <c r="F11" s="11"/>
      <c r="G11" s="8">
        <v>2726</v>
      </c>
      <c r="H11">
        <v>3292</v>
      </c>
    </row>
    <row r="12" spans="1:8" x14ac:dyDescent="0.3">
      <c r="A12" s="9" t="s">
        <v>2</v>
      </c>
      <c r="B12" s="10"/>
      <c r="C12" s="10"/>
      <c r="D12" s="10"/>
      <c r="E12" s="10"/>
      <c r="F12" s="11"/>
      <c r="G12" s="8">
        <v>4481</v>
      </c>
    </row>
    <row r="13" spans="1:8" x14ac:dyDescent="0.3">
      <c r="A13" s="9" t="s">
        <v>3</v>
      </c>
      <c r="B13" s="10"/>
      <c r="C13" s="10"/>
      <c r="D13" s="10"/>
      <c r="E13" s="10"/>
      <c r="F13" s="11"/>
      <c r="G13" s="8">
        <v>1797</v>
      </c>
    </row>
    <row r="14" spans="1:8" x14ac:dyDescent="0.3">
      <c r="A14" s="9" t="s">
        <v>4</v>
      </c>
      <c r="B14" s="10"/>
      <c r="C14" s="10"/>
      <c r="D14" s="10"/>
      <c r="E14" s="10"/>
      <c r="F14" s="11"/>
      <c r="G14" s="8">
        <v>0</v>
      </c>
    </row>
    <row r="15" spans="1:8" x14ac:dyDescent="0.3">
      <c r="A15" s="9" t="s">
        <v>5</v>
      </c>
      <c r="B15" s="10"/>
      <c r="C15" s="10"/>
      <c r="D15" s="10"/>
      <c r="E15" s="10"/>
      <c r="F15" s="11"/>
      <c r="G15" s="8">
        <v>15196</v>
      </c>
    </row>
    <row r="16" spans="1:8" x14ac:dyDescent="0.3">
      <c r="A16" s="9"/>
      <c r="B16" s="10" t="s">
        <v>6</v>
      </c>
      <c r="C16" s="10"/>
      <c r="D16" s="10"/>
      <c r="E16" s="10"/>
      <c r="F16" s="11"/>
      <c r="G16" s="8"/>
    </row>
    <row r="17" spans="1:7" x14ac:dyDescent="0.3">
      <c r="A17" s="9" t="s">
        <v>25</v>
      </c>
      <c r="B17" s="10"/>
      <c r="C17" s="10"/>
      <c r="D17" s="10"/>
      <c r="E17" s="10"/>
      <c r="F17" s="11"/>
      <c r="G17" s="8">
        <f>SUM(G19:G20)</f>
        <v>6192</v>
      </c>
    </row>
    <row r="18" spans="1:7" x14ac:dyDescent="0.3">
      <c r="A18" s="9" t="s">
        <v>7</v>
      </c>
      <c r="B18" s="10"/>
      <c r="C18" s="10"/>
      <c r="D18" s="10"/>
      <c r="E18" s="10"/>
      <c r="F18" s="11"/>
      <c r="G18" s="8"/>
    </row>
    <row r="19" spans="1:7" x14ac:dyDescent="0.3">
      <c r="A19" s="9" t="s">
        <v>10</v>
      </c>
      <c r="B19" s="10"/>
      <c r="C19" s="10"/>
      <c r="D19" s="10"/>
      <c r="E19" s="10"/>
      <c r="F19" s="11"/>
      <c r="G19" s="8">
        <v>5965</v>
      </c>
    </row>
    <row r="20" spans="1:7" x14ac:dyDescent="0.3">
      <c r="A20" s="9" t="s">
        <v>8</v>
      </c>
      <c r="B20" s="10"/>
      <c r="C20" s="10"/>
      <c r="D20" s="10"/>
      <c r="E20" s="10"/>
      <c r="F20" s="11"/>
      <c r="G20" s="8">
        <v>227</v>
      </c>
    </row>
    <row r="21" spans="1:7" x14ac:dyDescent="0.3">
      <c r="A21" s="9" t="s">
        <v>26</v>
      </c>
      <c r="B21" s="10"/>
      <c r="C21" s="10"/>
      <c r="D21" s="10"/>
      <c r="E21" s="10"/>
      <c r="F21" s="11"/>
      <c r="G21" s="8">
        <f>SUM(G23:G35)</f>
        <v>8576</v>
      </c>
    </row>
    <row r="22" spans="1:7" x14ac:dyDescent="0.3">
      <c r="A22" s="9" t="s">
        <v>9</v>
      </c>
      <c r="B22" s="10"/>
      <c r="C22" s="10"/>
      <c r="D22" s="10"/>
      <c r="E22" s="10"/>
      <c r="F22" s="11"/>
      <c r="G22" s="8"/>
    </row>
    <row r="23" spans="1:7" x14ac:dyDescent="0.3">
      <c r="A23" s="9" t="s">
        <v>11</v>
      </c>
      <c r="B23" s="10"/>
      <c r="C23" s="10"/>
      <c r="D23" s="10"/>
      <c r="E23" s="10"/>
      <c r="F23" s="11"/>
      <c r="G23" s="8">
        <f>3548-G24</f>
        <v>2963</v>
      </c>
    </row>
    <row r="24" spans="1:7" x14ac:dyDescent="0.3">
      <c r="A24" s="9" t="s">
        <v>10</v>
      </c>
      <c r="B24" s="10"/>
      <c r="C24" s="10"/>
      <c r="D24" s="10"/>
      <c r="E24" s="10"/>
      <c r="F24" s="11"/>
      <c r="G24" s="8">
        <v>585</v>
      </c>
    </row>
    <row r="25" spans="1:7" x14ac:dyDescent="0.3">
      <c r="A25" s="9" t="s">
        <v>13</v>
      </c>
      <c r="B25" s="10"/>
      <c r="C25" s="10"/>
      <c r="D25" s="10"/>
      <c r="E25" s="10"/>
      <c r="F25" s="11"/>
      <c r="G25" s="8">
        <v>709</v>
      </c>
    </row>
    <row r="26" spans="1:7" x14ac:dyDescent="0.3">
      <c r="A26" s="9" t="s">
        <v>14</v>
      </c>
      <c r="B26" s="10"/>
      <c r="C26" s="10"/>
      <c r="D26" s="10"/>
      <c r="E26" s="10"/>
      <c r="F26" s="11"/>
      <c r="G26" s="8">
        <v>1570</v>
      </c>
    </row>
    <row r="27" spans="1:7" x14ac:dyDescent="0.3">
      <c r="A27" s="9" t="s">
        <v>15</v>
      </c>
      <c r="B27" s="10"/>
      <c r="C27" s="10"/>
      <c r="D27" s="10"/>
      <c r="E27" s="10"/>
      <c r="F27" s="11"/>
      <c r="G27" s="8">
        <v>498</v>
      </c>
    </row>
    <row r="28" spans="1:7" x14ac:dyDescent="0.3">
      <c r="A28" s="9" t="s">
        <v>16</v>
      </c>
      <c r="B28" s="10"/>
      <c r="C28" s="10"/>
      <c r="D28" s="10"/>
      <c r="E28" s="10"/>
      <c r="F28" s="11"/>
      <c r="G28" s="8">
        <f>70+1+39+8+17</f>
        <v>135</v>
      </c>
    </row>
    <row r="29" spans="1:7" x14ac:dyDescent="0.3">
      <c r="A29" s="9" t="s">
        <v>17</v>
      </c>
      <c r="B29" s="10"/>
      <c r="C29" s="10"/>
      <c r="D29" s="10"/>
      <c r="E29" s="10"/>
      <c r="F29" s="11"/>
      <c r="G29" s="8">
        <v>797</v>
      </c>
    </row>
    <row r="30" spans="1:7" x14ac:dyDescent="0.3">
      <c r="A30" s="9" t="s">
        <v>27</v>
      </c>
      <c r="B30" s="10"/>
      <c r="C30" s="10"/>
      <c r="D30" s="10"/>
      <c r="E30" s="10"/>
      <c r="F30" s="11"/>
      <c r="G30" s="8">
        <f>19+2+1+7+68</f>
        <v>97</v>
      </c>
    </row>
    <row r="31" spans="1:7" x14ac:dyDescent="0.3">
      <c r="A31" s="9" t="s">
        <v>18</v>
      </c>
      <c r="B31" s="10"/>
      <c r="C31" s="10"/>
      <c r="D31" s="10"/>
      <c r="E31" s="10"/>
      <c r="F31" s="11"/>
      <c r="G31" s="8">
        <f>49+163</f>
        <v>212</v>
      </c>
    </row>
    <row r="32" spans="1:7" x14ac:dyDescent="0.3">
      <c r="A32" s="9" t="s">
        <v>19</v>
      </c>
      <c r="B32" s="10"/>
      <c r="C32" s="10"/>
      <c r="D32" s="10"/>
      <c r="E32" s="10"/>
      <c r="F32" s="11"/>
      <c r="G32" s="8">
        <f>203+22+24+9</f>
        <v>258</v>
      </c>
    </row>
    <row r="33" spans="1:7" x14ac:dyDescent="0.3">
      <c r="A33" s="9" t="s">
        <v>20</v>
      </c>
      <c r="B33" s="10"/>
      <c r="C33" s="10"/>
      <c r="D33" s="10"/>
      <c r="E33" s="10"/>
      <c r="F33" s="11"/>
      <c r="G33" s="8">
        <f>7+2+40+15+4+5+7+2+71+3+6+8</f>
        <v>170</v>
      </c>
    </row>
    <row r="34" spans="1:7" x14ac:dyDescent="0.3">
      <c r="A34" s="9" t="s">
        <v>28</v>
      </c>
      <c r="B34" s="10"/>
      <c r="C34" s="10"/>
      <c r="D34" s="10"/>
      <c r="E34" s="10"/>
      <c r="F34" s="11"/>
      <c r="G34" s="8">
        <f>11+15+5+1+1</f>
        <v>33</v>
      </c>
    </row>
    <row r="35" spans="1:7" x14ac:dyDescent="0.3">
      <c r="A35" s="9" t="s">
        <v>29</v>
      </c>
      <c r="B35" s="10"/>
      <c r="C35" s="10"/>
      <c r="D35" s="10"/>
      <c r="E35" s="10"/>
      <c r="F35" s="11"/>
      <c r="G35" s="8">
        <f>31+28+2+17+7+11+23+32+7+1+7+3+3+3+16+21+9+10+12+104+7+3+6+42+69+68+35-28</f>
        <v>549</v>
      </c>
    </row>
    <row r="36" spans="1:7" x14ac:dyDescent="0.3">
      <c r="A36" s="9" t="s">
        <v>21</v>
      </c>
      <c r="B36" s="10"/>
      <c r="C36" s="10"/>
      <c r="D36" s="10"/>
      <c r="E36" s="10"/>
      <c r="F36" s="11"/>
      <c r="G36" s="8">
        <f>G17+G21</f>
        <v>14768</v>
      </c>
    </row>
    <row r="37" spans="1:7" x14ac:dyDescent="0.3">
      <c r="A37" s="12" t="s">
        <v>46</v>
      </c>
      <c r="B37" s="13"/>
      <c r="C37" s="13"/>
      <c r="D37" s="13"/>
      <c r="E37" s="13"/>
      <c r="F37" s="14"/>
      <c r="G37" s="15">
        <f>G8+G15-G36</f>
        <v>3752</v>
      </c>
    </row>
    <row r="39" spans="1:7" x14ac:dyDescent="0.3">
      <c r="A39" s="18" t="s">
        <v>34</v>
      </c>
      <c r="B39" s="19"/>
    </row>
    <row r="40" spans="1:7" x14ac:dyDescent="0.3">
      <c r="A40" s="18" t="s">
        <v>35</v>
      </c>
      <c r="B40" s="19"/>
    </row>
    <row r="41" spans="1:7" x14ac:dyDescent="0.3">
      <c r="A41" s="18" t="s">
        <v>36</v>
      </c>
      <c r="B41" s="19"/>
    </row>
    <row r="42" spans="1:7" x14ac:dyDescent="0.3">
      <c r="A42" s="18" t="s">
        <v>37</v>
      </c>
      <c r="B42" s="19"/>
    </row>
    <row r="43" spans="1:7" x14ac:dyDescent="0.3">
      <c r="A43" s="18" t="s">
        <v>41</v>
      </c>
      <c r="B43" s="19"/>
      <c r="C43" s="19" t="s">
        <v>42</v>
      </c>
    </row>
    <row r="44" spans="1:7" x14ac:dyDescent="0.3">
      <c r="A44" s="10"/>
    </row>
    <row r="45" spans="1:7" x14ac:dyDescent="0.3">
      <c r="A45" s="18" t="s">
        <v>38</v>
      </c>
    </row>
    <row r="46" spans="1:7" x14ac:dyDescent="0.3">
      <c r="A46" s="18" t="s">
        <v>39</v>
      </c>
      <c r="D46" s="19" t="s">
        <v>40</v>
      </c>
      <c r="E46" s="19"/>
      <c r="F46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2EFE-4D1B-4FCD-A151-D4A886D2DC68}">
  <dimension ref="A1:G48"/>
  <sheetViews>
    <sheetView tabSelected="1" topLeftCell="A25" workbookViewId="0">
      <selection activeCell="H19" sqref="H19:K23"/>
    </sheetView>
  </sheetViews>
  <sheetFormatPr defaultRowHeight="14.4" x14ac:dyDescent="0.3"/>
  <cols>
    <col min="6" max="6" width="10.77734375" customWidth="1"/>
    <col min="7" max="7" width="15.21875" customWidth="1"/>
  </cols>
  <sheetData>
    <row r="1" spans="1:7" ht="15.6" x14ac:dyDescent="0.3">
      <c r="A1" s="17" t="s">
        <v>30</v>
      </c>
    </row>
    <row r="2" spans="1:7" ht="15.6" x14ac:dyDescent="0.3">
      <c r="A2" s="17" t="s">
        <v>31</v>
      </c>
    </row>
    <row r="3" spans="1:7" ht="15.6" x14ac:dyDescent="0.3">
      <c r="A3" s="17" t="s">
        <v>32</v>
      </c>
    </row>
    <row r="4" spans="1:7" ht="15.6" x14ac:dyDescent="0.3">
      <c r="A4" s="17" t="s">
        <v>48</v>
      </c>
    </row>
    <row r="6" spans="1:7" ht="21" x14ac:dyDescent="0.4">
      <c r="B6" s="1" t="s">
        <v>49</v>
      </c>
      <c r="D6" s="1"/>
    </row>
    <row r="7" spans="1:7" ht="39.6" customHeight="1" x14ac:dyDescent="0.3">
      <c r="A7" s="16" t="s">
        <v>23</v>
      </c>
      <c r="B7" s="2"/>
      <c r="C7" s="2"/>
      <c r="D7" s="2"/>
      <c r="E7" s="2"/>
      <c r="F7" s="3"/>
      <c r="G7" s="4" t="s">
        <v>47</v>
      </c>
    </row>
    <row r="8" spans="1:7" x14ac:dyDescent="0.3">
      <c r="A8" s="5" t="s">
        <v>51</v>
      </c>
      <c r="B8" s="6"/>
      <c r="C8" s="6"/>
      <c r="D8" s="6"/>
      <c r="E8" s="6"/>
      <c r="F8" s="7"/>
      <c r="G8" s="8">
        <v>4149</v>
      </c>
    </row>
    <row r="9" spans="1:7" x14ac:dyDescent="0.3">
      <c r="A9" s="9"/>
      <c r="B9" s="10" t="s">
        <v>24</v>
      </c>
      <c r="C9" s="10"/>
      <c r="D9" s="10"/>
      <c r="E9" s="10"/>
      <c r="F9" s="11"/>
      <c r="G9" s="8"/>
    </row>
    <row r="10" spans="1:7" x14ac:dyDescent="0.3">
      <c r="A10" s="9" t="s">
        <v>12</v>
      </c>
      <c r="B10" s="10"/>
      <c r="C10" s="10"/>
      <c r="D10" s="10"/>
      <c r="E10" s="10"/>
      <c r="F10" s="11"/>
      <c r="G10" s="8">
        <v>7833.2</v>
      </c>
    </row>
    <row r="11" spans="1:7" x14ac:dyDescent="0.3">
      <c r="A11" s="9" t="s">
        <v>1</v>
      </c>
      <c r="B11" s="10"/>
      <c r="C11" s="10"/>
      <c r="D11" s="10"/>
      <c r="E11" s="10"/>
      <c r="F11" s="11"/>
      <c r="G11" s="8">
        <v>3550</v>
      </c>
    </row>
    <row r="12" spans="1:7" x14ac:dyDescent="0.3">
      <c r="A12" s="9" t="s">
        <v>2</v>
      </c>
      <c r="B12" s="10"/>
      <c r="C12" s="10"/>
      <c r="D12" s="10"/>
      <c r="E12" s="10"/>
      <c r="F12" s="11"/>
      <c r="G12" s="8">
        <f>1188+200</f>
        <v>1388</v>
      </c>
    </row>
    <row r="13" spans="1:7" x14ac:dyDescent="0.3">
      <c r="A13" s="9" t="s">
        <v>3</v>
      </c>
      <c r="B13" s="10"/>
      <c r="C13" s="10"/>
      <c r="D13" s="10"/>
      <c r="E13" s="10"/>
      <c r="F13" s="11"/>
      <c r="G13" s="8">
        <v>2950</v>
      </c>
    </row>
    <row r="14" spans="1:7" x14ac:dyDescent="0.3">
      <c r="A14" s="9" t="s">
        <v>4</v>
      </c>
      <c r="B14" s="10"/>
      <c r="C14" s="10"/>
      <c r="D14" s="10"/>
      <c r="E14" s="10"/>
      <c r="F14" s="11"/>
      <c r="G14" s="8">
        <f>333+55*4</f>
        <v>553</v>
      </c>
    </row>
    <row r="15" spans="1:7" x14ac:dyDescent="0.3">
      <c r="A15" s="9" t="s">
        <v>52</v>
      </c>
      <c r="B15" s="10"/>
      <c r="C15" s="10"/>
      <c r="D15" s="10"/>
      <c r="E15" s="10"/>
      <c r="F15" s="11"/>
      <c r="G15" s="8">
        <f>SUM(G10:G14)</f>
        <v>16274.2</v>
      </c>
    </row>
    <row r="16" spans="1:7" x14ac:dyDescent="0.3">
      <c r="A16" s="9"/>
      <c r="B16" s="10" t="s">
        <v>6</v>
      </c>
      <c r="C16" s="10"/>
      <c r="D16" s="10"/>
      <c r="E16" s="10"/>
      <c r="F16" s="11"/>
      <c r="G16" s="8"/>
    </row>
    <row r="17" spans="1:7" x14ac:dyDescent="0.3">
      <c r="A17" s="9" t="s">
        <v>25</v>
      </c>
      <c r="B17" s="10"/>
      <c r="C17" s="10"/>
      <c r="D17" s="10"/>
      <c r="E17" s="10"/>
      <c r="F17" s="11"/>
      <c r="G17" s="8">
        <f>SUM(G19:G20)</f>
        <v>7833.2000000000007</v>
      </c>
    </row>
    <row r="18" spans="1:7" x14ac:dyDescent="0.3">
      <c r="A18" s="9" t="s">
        <v>7</v>
      </c>
      <c r="B18" s="10"/>
      <c r="C18" s="10"/>
      <c r="D18" s="10"/>
      <c r="E18" s="10"/>
      <c r="F18" s="11"/>
      <c r="G18" s="8"/>
    </row>
    <row r="19" spans="1:7" x14ac:dyDescent="0.3">
      <c r="A19" s="9" t="s">
        <v>10</v>
      </c>
      <c r="B19" s="10"/>
      <c r="C19" s="10"/>
      <c r="D19" s="10"/>
      <c r="E19" s="10"/>
      <c r="F19" s="11"/>
      <c r="G19" s="8">
        <v>7535.6</v>
      </c>
    </row>
    <row r="20" spans="1:7" x14ac:dyDescent="0.3">
      <c r="A20" s="9" t="s">
        <v>8</v>
      </c>
      <c r="B20" s="10"/>
      <c r="C20" s="10"/>
      <c r="D20" s="10"/>
      <c r="E20" s="10"/>
      <c r="F20" s="11"/>
      <c r="G20" s="8">
        <v>297.60000000000002</v>
      </c>
    </row>
    <row r="21" spans="1:7" x14ac:dyDescent="0.3">
      <c r="A21" s="9" t="s">
        <v>26</v>
      </c>
      <c r="B21" s="10"/>
      <c r="C21" s="10"/>
      <c r="D21" s="10"/>
      <c r="E21" s="10"/>
      <c r="F21" s="11"/>
      <c r="G21" s="21">
        <f>SUM(G23:G37)</f>
        <v>8565.6172000000006</v>
      </c>
    </row>
    <row r="22" spans="1:7" x14ac:dyDescent="0.3">
      <c r="A22" s="9" t="s">
        <v>9</v>
      </c>
      <c r="B22" s="10"/>
      <c r="C22" s="10"/>
      <c r="D22" s="10"/>
      <c r="E22" s="10"/>
      <c r="F22" s="11"/>
      <c r="G22" s="8"/>
    </row>
    <row r="23" spans="1:7" x14ac:dyDescent="0.3">
      <c r="A23" s="9" t="s">
        <v>11</v>
      </c>
      <c r="B23" s="10"/>
      <c r="C23" s="10"/>
      <c r="D23" s="10"/>
      <c r="E23" s="10"/>
      <c r="F23" s="11"/>
      <c r="G23" s="8">
        <f>10523-7535.6</f>
        <v>2987.3999999999996</v>
      </c>
    </row>
    <row r="24" spans="1:7" x14ac:dyDescent="0.3">
      <c r="A24" s="9" t="s">
        <v>13</v>
      </c>
      <c r="B24" s="10"/>
      <c r="C24" s="10"/>
      <c r="D24" s="10"/>
      <c r="E24" s="10"/>
      <c r="F24" s="11"/>
      <c r="G24" s="22">
        <f>G23*7.8/100</f>
        <v>233.01719999999997</v>
      </c>
    </row>
    <row r="25" spans="1:7" x14ac:dyDescent="0.3">
      <c r="A25" s="9" t="s">
        <v>8</v>
      </c>
      <c r="B25" s="10"/>
      <c r="C25" s="10"/>
      <c r="D25" s="10"/>
      <c r="E25" s="10"/>
      <c r="F25" s="11"/>
      <c r="G25" s="8">
        <v>481</v>
      </c>
    </row>
    <row r="26" spans="1:7" x14ac:dyDescent="0.3">
      <c r="A26" s="9" t="s">
        <v>14</v>
      </c>
      <c r="B26" s="10"/>
      <c r="C26" s="10"/>
      <c r="D26" s="10"/>
      <c r="E26" s="10"/>
      <c r="F26" s="11"/>
      <c r="G26" s="8">
        <v>1570</v>
      </c>
    </row>
    <row r="27" spans="1:7" x14ac:dyDescent="0.3">
      <c r="A27" s="9" t="s">
        <v>15</v>
      </c>
      <c r="B27" s="10"/>
      <c r="C27" s="10"/>
      <c r="D27" s="10"/>
      <c r="E27" s="10"/>
      <c r="F27" s="11"/>
      <c r="G27" s="8">
        <v>498</v>
      </c>
    </row>
    <row r="28" spans="1:7" x14ac:dyDescent="0.3">
      <c r="A28" s="9" t="s">
        <v>54</v>
      </c>
      <c r="B28" s="10"/>
      <c r="C28" s="10"/>
      <c r="D28" s="10"/>
      <c r="E28" s="10"/>
      <c r="F28" s="11"/>
      <c r="G28" s="8">
        <f>99+30</f>
        <v>129</v>
      </c>
    </row>
    <row r="29" spans="1:7" x14ac:dyDescent="0.3">
      <c r="A29" s="9" t="s">
        <v>53</v>
      </c>
      <c r="B29" s="10"/>
      <c r="C29" s="10"/>
      <c r="D29" s="10"/>
      <c r="E29" s="10"/>
      <c r="F29" s="11"/>
      <c r="G29" s="8">
        <v>137.6</v>
      </c>
    </row>
    <row r="30" spans="1:7" x14ac:dyDescent="0.3">
      <c r="A30" s="9" t="s">
        <v>16</v>
      </c>
      <c r="B30" s="10"/>
      <c r="C30" s="10"/>
      <c r="D30" s="10"/>
      <c r="E30" s="10"/>
      <c r="F30" s="11"/>
      <c r="G30" s="8">
        <v>126</v>
      </c>
    </row>
    <row r="31" spans="1:7" x14ac:dyDescent="0.3">
      <c r="A31" s="9" t="s">
        <v>17</v>
      </c>
      <c r="B31" s="10"/>
      <c r="C31" s="10"/>
      <c r="D31" s="10"/>
      <c r="E31" s="10"/>
      <c r="F31" s="11"/>
      <c r="G31" s="8">
        <v>1023.4</v>
      </c>
    </row>
    <row r="32" spans="1:7" x14ac:dyDescent="0.3">
      <c r="A32" s="9" t="s">
        <v>27</v>
      </c>
      <c r="B32" s="10"/>
      <c r="C32" s="10"/>
      <c r="D32" s="10"/>
      <c r="E32" s="10"/>
      <c r="F32" s="11"/>
      <c r="G32" s="8">
        <f>19+2+1+7+68</f>
        <v>97</v>
      </c>
    </row>
    <row r="33" spans="1:7" x14ac:dyDescent="0.3">
      <c r="A33" s="9" t="s">
        <v>18</v>
      </c>
      <c r="B33" s="10"/>
      <c r="C33" s="10"/>
      <c r="D33" s="10"/>
      <c r="E33" s="10"/>
      <c r="F33" s="11"/>
      <c r="G33" s="8">
        <f>49+163</f>
        <v>212</v>
      </c>
    </row>
    <row r="34" spans="1:7" x14ac:dyDescent="0.3">
      <c r="A34" s="9" t="s">
        <v>19</v>
      </c>
      <c r="B34" s="10"/>
      <c r="C34" s="10"/>
      <c r="D34" s="10"/>
      <c r="E34" s="10"/>
      <c r="F34" s="11"/>
      <c r="G34" s="8">
        <f>203+22+24+9</f>
        <v>258</v>
      </c>
    </row>
    <row r="35" spans="1:7" x14ac:dyDescent="0.3">
      <c r="A35" s="9" t="s">
        <v>20</v>
      </c>
      <c r="B35" s="10"/>
      <c r="C35" s="10"/>
      <c r="D35" s="10"/>
      <c r="E35" s="10"/>
      <c r="F35" s="11"/>
      <c r="G35" s="8">
        <f>7+2+40+15+4+5+7+2+71+3+6+8</f>
        <v>170</v>
      </c>
    </row>
    <row r="36" spans="1:7" x14ac:dyDescent="0.3">
      <c r="A36" s="9" t="s">
        <v>28</v>
      </c>
      <c r="B36" s="10"/>
      <c r="C36" s="10"/>
      <c r="D36" s="10"/>
      <c r="E36" s="10"/>
      <c r="F36" s="11"/>
      <c r="G36" s="8">
        <f>11+15+5+1+1</f>
        <v>33</v>
      </c>
    </row>
    <row r="37" spans="1:7" x14ac:dyDescent="0.3">
      <c r="A37" s="9" t="s">
        <v>29</v>
      </c>
      <c r="B37" s="10"/>
      <c r="C37" s="10"/>
      <c r="D37" s="10"/>
      <c r="E37" s="10"/>
      <c r="F37" s="11"/>
      <c r="G37" s="8">
        <f>577.6+32.6</f>
        <v>610.20000000000005</v>
      </c>
    </row>
    <row r="38" spans="1:7" x14ac:dyDescent="0.3">
      <c r="A38" s="9" t="s">
        <v>21</v>
      </c>
      <c r="B38" s="10"/>
      <c r="C38" s="10"/>
      <c r="D38" s="10"/>
      <c r="E38" s="10"/>
      <c r="F38" s="11"/>
      <c r="G38" s="21">
        <f>G17+G21</f>
        <v>16398.817200000001</v>
      </c>
    </row>
    <row r="39" spans="1:7" x14ac:dyDescent="0.3">
      <c r="A39" s="12" t="s">
        <v>46</v>
      </c>
      <c r="B39" s="13"/>
      <c r="C39" s="13"/>
      <c r="D39" s="13"/>
      <c r="E39" s="13"/>
      <c r="F39" s="14"/>
      <c r="G39" s="23">
        <f>G8+G15-G38</f>
        <v>4024.3827999999994</v>
      </c>
    </row>
    <row r="41" spans="1:7" x14ac:dyDescent="0.3">
      <c r="A41" s="18" t="s">
        <v>34</v>
      </c>
      <c r="B41" s="19"/>
    </row>
    <row r="42" spans="1:7" x14ac:dyDescent="0.3">
      <c r="A42" s="18" t="s">
        <v>35</v>
      </c>
      <c r="B42" s="19"/>
    </row>
    <row r="43" spans="1:7" x14ac:dyDescent="0.3">
      <c r="A43" s="18" t="s">
        <v>36</v>
      </c>
      <c r="B43" s="19"/>
    </row>
    <row r="44" spans="1:7" x14ac:dyDescent="0.3">
      <c r="A44" s="18" t="s">
        <v>37</v>
      </c>
      <c r="B44" s="19"/>
    </row>
    <row r="45" spans="1:7" x14ac:dyDescent="0.3">
      <c r="A45" s="18" t="s">
        <v>41</v>
      </c>
      <c r="B45" s="19"/>
      <c r="C45" s="19" t="s">
        <v>42</v>
      </c>
    </row>
    <row r="46" spans="1:7" x14ac:dyDescent="0.3">
      <c r="A46" s="10"/>
    </row>
    <row r="47" spans="1:7" x14ac:dyDescent="0.3">
      <c r="A47" s="18" t="s">
        <v>38</v>
      </c>
    </row>
    <row r="48" spans="1:7" x14ac:dyDescent="0.3">
      <c r="A48" s="18" t="s">
        <v>39</v>
      </c>
      <c r="D48" s="19" t="s">
        <v>40</v>
      </c>
      <c r="E48" s="19"/>
      <c r="F4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смете 22 </vt:lpstr>
      <vt:lpstr> Смета на 22 г</vt:lpstr>
      <vt:lpstr>смета на 2023 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2023-09-15T05:17:49Z</cp:lastPrinted>
  <dcterms:created xsi:type="dcterms:W3CDTF">2015-06-05T18:19:34Z</dcterms:created>
  <dcterms:modified xsi:type="dcterms:W3CDTF">2023-09-15T05:33:24Z</dcterms:modified>
</cp:coreProperties>
</file>